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8340" activeTab="0"/>
  </bookViews>
  <sheets>
    <sheet name="Sheet1" sheetId="1" r:id="rId1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<sst xmlns="http://schemas.openxmlformats.org/spreadsheetml/2006/main" count="45" uniqueCount="45">
  <si>
    <t>1)</t>
  </si>
  <si>
    <t>2)</t>
  </si>
  <si>
    <t>3)</t>
  </si>
  <si>
    <t>4)</t>
  </si>
  <si>
    <t>(Partial month=days worked/total days in month)</t>
  </si>
  <si>
    <t>Add up the above.</t>
  </si>
  <si>
    <t>Example:</t>
  </si>
  <si>
    <t>Total amount: $10,449.00</t>
  </si>
  <si>
    <t>Full months: 09, 10, 11, 12, 01, 02, 03, 04 (8 months)</t>
  </si>
  <si>
    <t>Partial months: 08/09/95 = 23/31 = .74</t>
  </si>
  <si>
    <t>Total:</t>
  </si>
  <si>
    <t>8+.74+.55=9.29</t>
  </si>
  <si>
    <t>Monthly rate: 10,449/9.29 = 1,124.76</t>
  </si>
  <si>
    <t>Month</t>
  </si>
  <si>
    <t>Day</t>
  </si>
  <si>
    <t>Year</t>
  </si>
  <si>
    <t>Total Full Months:</t>
  </si>
  <si>
    <t>Dividing Factor:</t>
  </si>
  <si>
    <t>Monthly Rate:</t>
  </si>
  <si>
    <t>Start</t>
  </si>
  <si>
    <t>End</t>
  </si>
  <si>
    <t>Is first month full?</t>
  </si>
  <si>
    <t>Are years same?</t>
  </si>
  <si>
    <t>Full  month</t>
  </si>
  <si>
    <t>Last month</t>
  </si>
  <si>
    <t>Full month</t>
  </si>
  <si>
    <t>Partial Begin</t>
  </si>
  <si>
    <t>Partial End</t>
  </si>
  <si>
    <t>Partial Month (Begin):</t>
  </si>
  <si>
    <t>Partial Month (End):</t>
  </si>
  <si>
    <t>Get total number of full months.</t>
  </si>
  <si>
    <t>Get total number of partial months.</t>
  </si>
  <si>
    <t>Period 08/09/95 - 05/17/96</t>
  </si>
  <si>
    <t>Directions:</t>
  </si>
  <si>
    <t>Calculating Tool</t>
  </si>
  <si>
    <t>Enter Start Date (MM/DD/YEAR):</t>
  </si>
  <si>
    <t>Enter End Date (MM/DD/YEAR):</t>
  </si>
  <si>
    <t>OR:</t>
  </si>
  <si>
    <t>Use our calculating tool below by entering in the required fields (yellow cells).</t>
  </si>
  <si>
    <t>Begin Leap?</t>
  </si>
  <si>
    <t>End Leap?</t>
  </si>
  <si>
    <t>Last day</t>
  </si>
  <si>
    <t xml:space="preserve">                       05/17/96 = 17/31=.55</t>
  </si>
  <si>
    <t>Divide total dollar amount by number from step 3.</t>
  </si>
  <si>
    <t>Enter Total $ Amount for POA: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</si>
</sst>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6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color indexed="63"/>
      <name val="Arial"/>
      <family val="2"/>
    </font>
    <font>
      <b/>
      <sz val="14"/>
      <color indexed="18"/>
      <name val="Arial"/>
      <family val="2"/>
    </font>
    <font>
      <b/>
      <sz val="12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slantDashDot">
        <color indexed="37"/>
      </left>
      <right>
        <color indexed="63"/>
      </right>
      <top style="slantDashDot">
        <color indexed="37"/>
      </top>
      <bottom>
        <color indexed="63"/>
      </bottom>
    </border>
    <border>
      <left>
        <color indexed="63"/>
      </left>
      <right>
        <color indexed="63"/>
      </right>
      <top style="slantDashDot">
        <color indexed="37"/>
      </top>
      <bottom>
        <color indexed="63"/>
      </bottom>
    </border>
    <border>
      <left>
        <color indexed="63"/>
      </left>
      <right style="slantDashDot">
        <color indexed="37"/>
      </right>
      <top style="slantDashDot">
        <color indexed="37"/>
      </top>
      <bottom>
        <color indexed="63"/>
      </bottom>
    </border>
    <border>
      <left style="slantDashDot">
        <color indexed="37"/>
      </left>
      <right>
        <color indexed="63"/>
      </right>
      <top>
        <color indexed="63"/>
      </top>
      <bottom style="slantDashDot">
        <color indexed="37"/>
      </bottom>
    </border>
    <border>
      <left>
        <color indexed="63"/>
      </left>
      <right>
        <color indexed="63"/>
      </right>
      <top>
        <color indexed="63"/>
      </top>
      <bottom style="slantDashDot">
        <color indexed="37"/>
      </bottom>
    </border>
    <border>
      <left>
        <color indexed="63"/>
      </left>
      <right style="slantDashDot">
        <color indexed="37"/>
      </right>
      <top>
        <color indexed="63"/>
      </top>
      <bottom style="slantDashDot">
        <color indexed="37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4" fontId="2" fillId="2" borderId="1" xfId="17" applyFont="1" applyFill="1" applyBorder="1" applyAlignment="1" applyProtection="1">
      <alignment/>
      <protection locked="0"/>
    </xf>
    <xf numFmtId="14" fontId="2" fillId="2" borderId="1" xfId="0" applyNumberFormat="1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65" fontId="2" fillId="3" borderId="0" xfId="15" applyNumberFormat="1" applyFont="1" applyFill="1" applyAlignment="1" applyProtection="1">
      <alignment/>
      <protection/>
    </xf>
    <xf numFmtId="43" fontId="2" fillId="3" borderId="0" xfId="15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2" fontId="8" fillId="3" borderId="0" xfId="0" applyNumberFormat="1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44" fontId="1" fillId="4" borderId="3" xfId="0" applyNumberFormat="1" applyFont="1" applyFill="1" applyBorder="1" applyAlignment="1" applyProtection="1">
      <alignment horizontal="right"/>
      <protection/>
    </xf>
    <xf numFmtId="44" fontId="2" fillId="3" borderId="0" xfId="0" applyNumberFormat="1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323850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523875</xdr:rowOff>
    </xdr:from>
    <xdr:to>
      <xdr:col>8</xdr:col>
      <xdr:colOff>238125</xdr:colOff>
      <xdr:row>0</xdr:row>
      <xdr:rowOff>790575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523875"/>
          <a:ext cx="498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Period of Appointment Monthly Salary Calculations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workbookViewId="0" topLeftCell="A1">
      <selection activeCell="B4" sqref="B4"/>
    </sheetView>
  </sheetViews>
  <sheetFormatPr defaultColWidth="9.140625" defaultRowHeight="19.5" customHeight="1"/>
  <cols>
    <col min="1" max="1" width="5.28125" style="5" customWidth="1"/>
    <col min="2" max="2" width="3.28125" style="5" customWidth="1"/>
    <col min="3" max="3" width="10.7109375" style="5" customWidth="1"/>
    <col min="4" max="4" width="18.57421875" style="5" customWidth="1"/>
    <col min="5" max="5" width="16.00390625" style="5" bestFit="1" customWidth="1"/>
    <col min="6" max="6" width="4.28125" style="5" bestFit="1" customWidth="1"/>
    <col min="7" max="7" width="11.8515625" style="5" bestFit="1" customWidth="1"/>
    <col min="8" max="8" width="8.00390625" style="5" customWidth="1"/>
    <col min="9" max="9" width="4.28125" style="5" customWidth="1"/>
    <col min="10" max="10" width="6.140625" style="5" hidden="1" customWidth="1"/>
    <col min="11" max="11" width="16.140625" style="5" hidden="1" customWidth="1"/>
    <col min="12" max="13" width="9.140625" style="6" hidden="1" customWidth="1"/>
    <col min="14" max="14" width="17.8515625" style="5" hidden="1" customWidth="1"/>
    <col min="15" max="15" width="17.140625" style="5" hidden="1" customWidth="1"/>
    <col min="16" max="16" width="11.421875" style="5" hidden="1" customWidth="1"/>
    <col min="17" max="17" width="11.57421875" style="5" hidden="1" customWidth="1"/>
    <col min="18" max="18" width="10.8515625" style="5" hidden="1" customWidth="1"/>
    <col min="19" max="19" width="12.8515625" style="5" hidden="1" customWidth="1"/>
    <col min="20" max="20" width="12.28125" style="5" hidden="1" customWidth="1"/>
    <col min="21" max="33" width="9.140625" style="5" hidden="1" customWidth="1"/>
    <col min="34" max="40" width="9.140625" style="7" customWidth="1"/>
    <col min="41" max="70" width="9.140625" style="5" customWidth="1"/>
    <col min="71" max="16384" width="9.140625" style="5" customWidth="1"/>
  </cols>
  <sheetData>
    <row r="1" spans="1:41" ht="69" customHeight="1">
      <c r="A1" s="28"/>
      <c r="B1" s="28"/>
      <c r="C1" s="28"/>
      <c r="D1" s="28"/>
      <c r="E1" s="28"/>
      <c r="F1" s="28"/>
      <c r="G1" s="28"/>
      <c r="H1" s="28"/>
      <c r="I1" s="2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6.75" customHeight="1"/>
    <row r="3" spans="1:17" ht="19.5" customHeight="1">
      <c r="A3" s="8" t="s">
        <v>33</v>
      </c>
      <c r="B3" s="8"/>
      <c r="P3" s="6"/>
      <c r="Q3" s="6"/>
    </row>
    <row r="4" spans="2:23" ht="19.5" customHeight="1">
      <c r="B4" s="5" t="s">
        <v>0</v>
      </c>
      <c r="C4" s="5" t="s">
        <v>30</v>
      </c>
      <c r="P4" s="6">
        <v>1</v>
      </c>
      <c r="Q4" s="6">
        <v>31</v>
      </c>
      <c r="R4" s="6">
        <v>31</v>
      </c>
      <c r="S4" s="9">
        <f>M23/4</f>
        <v>498.75</v>
      </c>
      <c r="T4" s="5">
        <f>ROUND(S4,0)</f>
        <v>499</v>
      </c>
      <c r="U4" s="10">
        <f>S4-T4</f>
        <v>-0.25</v>
      </c>
      <c r="V4" s="5" t="b">
        <f>IF(AND(U4=0,K23&lt;=2),TRUE,FALSE)</f>
        <v>0</v>
      </c>
      <c r="W4" s="5" t="s">
        <v>39</v>
      </c>
    </row>
    <row r="5" spans="2:23" ht="19.5" customHeight="1">
      <c r="B5" s="5" t="s">
        <v>1</v>
      </c>
      <c r="C5" s="5" t="s">
        <v>31</v>
      </c>
      <c r="P5" s="6">
        <v>2</v>
      </c>
      <c r="Q5" s="6">
        <v>28</v>
      </c>
      <c r="R5" s="6">
        <v>29</v>
      </c>
      <c r="S5" s="5">
        <f>M25/4</f>
        <v>499</v>
      </c>
      <c r="T5" s="5">
        <f>ROUND(S5,0)</f>
        <v>499</v>
      </c>
      <c r="U5" s="10">
        <f>S5-T5</f>
        <v>0</v>
      </c>
      <c r="V5" s="5" t="b">
        <f>IF(AND(U5=0,K25&gt;1),TRUE,FALSE)</f>
        <v>1</v>
      </c>
      <c r="W5" s="5" t="s">
        <v>40</v>
      </c>
    </row>
    <row r="6" spans="3:18" ht="19.5" customHeight="1">
      <c r="C6" s="5" t="s">
        <v>4</v>
      </c>
      <c r="P6" s="6">
        <v>3</v>
      </c>
      <c r="Q6" s="6">
        <v>31</v>
      </c>
      <c r="R6" s="6">
        <v>31</v>
      </c>
    </row>
    <row r="7" spans="2:18" ht="19.5" customHeight="1">
      <c r="B7" s="5" t="s">
        <v>2</v>
      </c>
      <c r="C7" s="5" t="s">
        <v>5</v>
      </c>
      <c r="P7" s="6">
        <v>4</v>
      </c>
      <c r="Q7" s="6">
        <v>30</v>
      </c>
      <c r="R7" s="6">
        <v>30</v>
      </c>
    </row>
    <row r="8" spans="2:18" ht="19.5" customHeight="1">
      <c r="B8" s="5" t="s">
        <v>3</v>
      </c>
      <c r="C8" s="5" t="s">
        <v>43</v>
      </c>
      <c r="P8" s="6">
        <v>5</v>
      </c>
      <c r="Q8" s="6">
        <v>31</v>
      </c>
      <c r="R8" s="6">
        <v>31</v>
      </c>
    </row>
    <row r="9" spans="3:18" ht="19.5" customHeight="1">
      <c r="C9" s="5" t="s">
        <v>6</v>
      </c>
      <c r="D9" s="5" t="s">
        <v>32</v>
      </c>
      <c r="P9" s="6">
        <v>6</v>
      </c>
      <c r="Q9" s="6">
        <v>30</v>
      </c>
      <c r="R9" s="6">
        <v>30</v>
      </c>
    </row>
    <row r="10" spans="4:18" ht="19.5" customHeight="1">
      <c r="D10" s="5" t="s">
        <v>7</v>
      </c>
      <c r="P10" s="6">
        <v>7</v>
      </c>
      <c r="Q10" s="6">
        <v>31</v>
      </c>
      <c r="R10" s="6">
        <v>31</v>
      </c>
    </row>
    <row r="11" spans="4:18" ht="19.5" customHeight="1">
      <c r="D11" s="5" t="s">
        <v>8</v>
      </c>
      <c r="P11" s="6">
        <v>8</v>
      </c>
      <c r="Q11" s="6">
        <v>31</v>
      </c>
      <c r="R11" s="6">
        <v>31</v>
      </c>
    </row>
    <row r="12" spans="4:18" ht="19.5" customHeight="1">
      <c r="D12" s="5" t="s">
        <v>9</v>
      </c>
      <c r="P12" s="6">
        <v>9</v>
      </c>
      <c r="Q12" s="6">
        <v>30</v>
      </c>
      <c r="R12" s="6">
        <v>30</v>
      </c>
    </row>
    <row r="13" spans="4:18" ht="19.5" customHeight="1">
      <c r="D13" s="5" t="s">
        <v>42</v>
      </c>
      <c r="P13" s="6">
        <v>10</v>
      </c>
      <c r="Q13" s="6">
        <v>31</v>
      </c>
      <c r="R13" s="6">
        <v>31</v>
      </c>
    </row>
    <row r="14" spans="4:18" ht="19.5" customHeight="1">
      <c r="D14" s="5" t="s">
        <v>10</v>
      </c>
      <c r="E14" s="5" t="s">
        <v>11</v>
      </c>
      <c r="P14" s="6">
        <v>11</v>
      </c>
      <c r="Q14" s="6">
        <v>30</v>
      </c>
      <c r="R14" s="6">
        <v>30</v>
      </c>
    </row>
    <row r="15" spans="4:18" ht="19.5" customHeight="1">
      <c r="D15" s="5" t="s">
        <v>12</v>
      </c>
      <c r="P15" s="6">
        <v>12</v>
      </c>
      <c r="Q15" s="6">
        <v>31</v>
      </c>
      <c r="R15" s="6">
        <v>31</v>
      </c>
    </row>
    <row r="16" spans="1:9" ht="25.5" customHeight="1">
      <c r="A16" s="11" t="s">
        <v>37</v>
      </c>
      <c r="B16" s="29" t="s">
        <v>38</v>
      </c>
      <c r="C16" s="29"/>
      <c r="D16" s="29"/>
      <c r="E16" s="29"/>
      <c r="F16" s="29"/>
      <c r="G16" s="29"/>
      <c r="H16" s="29"/>
      <c r="I16" s="29"/>
    </row>
    <row r="17" spans="1:9" ht="19.5" customHeight="1" thickBot="1">
      <c r="A17" s="11"/>
      <c r="B17" s="30"/>
      <c r="C17" s="30"/>
      <c r="D17" s="30"/>
      <c r="E17" s="30"/>
      <c r="F17" s="30"/>
      <c r="G17" s="30"/>
      <c r="H17" s="30"/>
      <c r="I17" s="30"/>
    </row>
    <row r="18" spans="1:9" ht="19.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4"/>
    </row>
    <row r="19" spans="1:9" ht="7.5" customHeight="1" thickBot="1">
      <c r="A19" s="25"/>
      <c r="B19" s="26"/>
      <c r="C19" s="26"/>
      <c r="D19" s="26"/>
      <c r="E19" s="26"/>
      <c r="F19" s="26"/>
      <c r="G19" s="26"/>
      <c r="H19" s="26"/>
      <c r="I19" s="27"/>
    </row>
    <row r="21" spans="2:5" ht="19.5" customHeight="1">
      <c r="B21" s="12" t="s">
        <v>44</v>
      </c>
      <c r="C21" s="13"/>
      <c r="E21" s="1">
        <v>10449</v>
      </c>
    </row>
    <row r="22" spans="2:21" ht="15.75">
      <c r="B22" s="13"/>
      <c r="C22" s="13"/>
      <c r="K22" s="5" t="s">
        <v>13</v>
      </c>
      <c r="L22" s="5" t="s">
        <v>14</v>
      </c>
      <c r="M22" s="5" t="s">
        <v>15</v>
      </c>
      <c r="N22" s="5" t="s">
        <v>21</v>
      </c>
      <c r="O22" s="5" t="s">
        <v>22</v>
      </c>
      <c r="P22" s="5" t="s">
        <v>23</v>
      </c>
      <c r="Q22" s="5" t="s">
        <v>41</v>
      </c>
      <c r="R22" s="5" t="s">
        <v>24</v>
      </c>
      <c r="S22" s="5" t="s">
        <v>25</v>
      </c>
      <c r="T22" s="5" t="s">
        <v>26</v>
      </c>
      <c r="U22" s="5" t="s">
        <v>27</v>
      </c>
    </row>
    <row r="23" spans="2:21" ht="19.5" customHeight="1">
      <c r="B23" s="12" t="s">
        <v>35</v>
      </c>
      <c r="C23" s="13"/>
      <c r="E23" s="2">
        <v>34920</v>
      </c>
      <c r="G23" s="14"/>
      <c r="J23" s="5" t="s">
        <v>19</v>
      </c>
      <c r="K23" s="5">
        <f>MONTH(E23)</f>
        <v>8</v>
      </c>
      <c r="L23" s="5">
        <f>DAY(E23)</f>
        <v>9</v>
      </c>
      <c r="M23" s="5">
        <f>YEAR(E23)</f>
        <v>1995</v>
      </c>
      <c r="N23" s="5">
        <f>IF(L23=1,1,0)</f>
        <v>0</v>
      </c>
      <c r="O23" s="5" t="b">
        <f>IF(M23=M25,TRUE,FALSE)</f>
        <v>0</v>
      </c>
      <c r="P23" s="5">
        <f>IF(O23=TRUE,K25-K23-1,K25+12-K23-1)</f>
        <v>8</v>
      </c>
      <c r="Q23" s="5">
        <f>IF(V4=TRUE,VLOOKUP(K23,$P$4:$R$15,3,FALSE),VLOOKUP(K23,$P$4:$R$15,2,FALSE))</f>
        <v>31</v>
      </c>
      <c r="R23" s="5">
        <f>IF(L25=Q25,1,0)</f>
        <v>0</v>
      </c>
      <c r="S23" s="5">
        <f>N23+P23+R23</f>
        <v>8</v>
      </c>
      <c r="T23" s="5">
        <f>IF(N23=1,0,(Q23-L23+1)/Q23)</f>
        <v>0.7419354838709677</v>
      </c>
      <c r="U23" s="5">
        <f>IF(R23=1,0,L25/Q25)</f>
        <v>0.5483870967741935</v>
      </c>
    </row>
    <row r="24" spans="2:13" ht="7.5" customHeight="1">
      <c r="B24" s="13"/>
      <c r="C24" s="13"/>
      <c r="E24" s="15"/>
      <c r="G24" s="14"/>
      <c r="L24" s="5"/>
      <c r="M24" s="5"/>
    </row>
    <row r="25" spans="2:17" ht="19.5" customHeight="1">
      <c r="B25" s="12" t="s">
        <v>36</v>
      </c>
      <c r="C25" s="13"/>
      <c r="E25" s="2">
        <v>35202</v>
      </c>
      <c r="J25" s="5" t="s">
        <v>20</v>
      </c>
      <c r="K25" s="5">
        <f>MONTH(E25)</f>
        <v>5</v>
      </c>
      <c r="L25" s="5">
        <f>DAY(E25)</f>
        <v>17</v>
      </c>
      <c r="M25" s="5">
        <f>YEAR(E25)</f>
        <v>1996</v>
      </c>
      <c r="Q25" s="5">
        <f>IF(V5=TRUE,VLOOKUP(K25,$P$4:$R$15,3,FALSE),VLOOKUP(K25,$P$4:$R$15,2,FALSE))</f>
        <v>31</v>
      </c>
    </row>
    <row r="26" spans="1:9" ht="24.75" customHeight="1">
      <c r="A26" s="21">
        <f>IF(E25-E23&gt;365,"Period exceeds one year, please verify!",IF(E25-E23&lt;=0,"Dates provided are invalid, please verify!",""))</f>
      </c>
      <c r="B26" s="21"/>
      <c r="C26" s="21"/>
      <c r="D26" s="21"/>
      <c r="E26" s="21"/>
      <c r="F26" s="21"/>
      <c r="G26" s="21"/>
      <c r="H26" s="21"/>
      <c r="I26" s="21"/>
    </row>
    <row r="27" spans="3:5" ht="21" customHeight="1">
      <c r="C27" s="16" t="s">
        <v>16</v>
      </c>
      <c r="D27" s="16"/>
      <c r="E27" s="16">
        <f>S23</f>
        <v>8</v>
      </c>
    </row>
    <row r="28" spans="3:5" ht="19.5" customHeight="1">
      <c r="C28" s="16" t="s">
        <v>28</v>
      </c>
      <c r="D28" s="16"/>
      <c r="E28" s="17">
        <f>T23</f>
        <v>0.7419354838709677</v>
      </c>
    </row>
    <row r="29" spans="3:5" ht="19.5" customHeight="1">
      <c r="C29" s="16" t="s">
        <v>29</v>
      </c>
      <c r="D29" s="16"/>
      <c r="E29" s="17">
        <f>U23</f>
        <v>0.5483870967741935</v>
      </c>
    </row>
    <row r="30" spans="3:5" ht="19.5" customHeight="1" thickBot="1">
      <c r="C30" s="16" t="s">
        <v>17</v>
      </c>
      <c r="D30" s="16"/>
      <c r="E30" s="17">
        <f>E27+E28+E29</f>
        <v>9.290322580645162</v>
      </c>
    </row>
    <row r="31" spans="3:5" ht="19.5" customHeight="1" thickBot="1">
      <c r="C31" s="18" t="s">
        <v>18</v>
      </c>
      <c r="E31" s="19">
        <f>E21/E30</f>
        <v>1124.71875</v>
      </c>
    </row>
    <row r="32" ht="19.5" customHeight="1">
      <c r="K32" s="20"/>
    </row>
  </sheetData>
  <sheetProtection password="CADD" sheet="1" objects="1" scenarios="1"/>
  <mergeCells count="4">
    <mergeCell ref="A26:I26"/>
    <mergeCell ref="A18:I19"/>
    <mergeCell ref="A1:I1"/>
    <mergeCell ref="B16:I17"/>
  </mergeCells>
  <printOptions/>
  <pageMargins left="0.75" right="0.75" top="0.5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gtran</dc:creator>
  <cp:keywords/>
  <dc:description/>
  <cp:lastModifiedBy>gtran</cp:lastModifiedBy>
  <cp:lastPrinted>2003-09-26T21:31:30Z</cp:lastPrinted>
  <dcterms:created xsi:type="dcterms:W3CDTF">2003-09-26T19:30:27Z</dcterms:created>
  <dcterms:modified xsi:type="dcterms:W3CDTF">2003-10-10T16:03:19Z</dcterms:modified>
  <cp:category/>
  <cp:version/>
  <cp:contentType/>
  <cp:contentStatus/>
</cp:coreProperties>
</file>